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7115" windowHeight="8595"/>
  </bookViews>
  <sheets>
    <sheet name="Лист1" sheetId="2" r:id="rId1"/>
  </sheets>
  <definedNames>
    <definedName name="_xlnm.Print_Area" localSheetId="0">Лист1!$A$1:$J$67</definedName>
  </definedNames>
  <calcPr calcId="124519"/>
</workbook>
</file>

<file path=xl/calcChain.xml><?xml version="1.0" encoding="utf-8"?>
<calcChain xmlns="http://schemas.openxmlformats.org/spreadsheetml/2006/main">
  <c r="K17" i="2"/>
  <c r="G17"/>
  <c r="F17"/>
  <c r="H21" s="1"/>
  <c r="E17"/>
  <c r="G25"/>
  <c r="J25" s="1"/>
  <c r="G29"/>
  <c r="F36"/>
  <c r="G36" s="1"/>
  <c r="G35" s="1"/>
  <c r="F46"/>
  <c r="F45"/>
  <c r="G45" s="1"/>
  <c r="F44"/>
  <c r="F43"/>
  <c r="G43" s="1"/>
  <c r="F42"/>
  <c r="I29"/>
  <c r="E31"/>
  <c r="G46"/>
  <c r="G44"/>
  <c r="G42"/>
  <c r="E40"/>
  <c r="D40"/>
  <c r="H25"/>
  <c r="J27"/>
  <c r="H29"/>
  <c r="D63"/>
  <c r="D11"/>
  <c r="E35"/>
  <c r="D35"/>
  <c r="J30"/>
  <c r="J18"/>
  <c r="J19"/>
  <c r="J20"/>
  <c r="J21"/>
  <c r="J22"/>
  <c r="J23"/>
  <c r="J24"/>
  <c r="J26"/>
  <c r="C17"/>
  <c r="D31"/>
  <c r="I25"/>
  <c r="G31"/>
  <c r="F35"/>
  <c r="H18"/>
  <c r="J29"/>
  <c r="H22"/>
  <c r="H23"/>
  <c r="H19"/>
  <c r="G40" l="1"/>
  <c r="J17"/>
  <c r="J31" s="1"/>
  <c r="G48" s="1"/>
  <c r="H24"/>
  <c r="H20"/>
  <c r="H17" s="1"/>
  <c r="F31"/>
  <c r="F40"/>
  <c r="I17" l="1"/>
  <c r="I31" s="1"/>
  <c r="H31"/>
</calcChain>
</file>

<file path=xl/sharedStrings.xml><?xml version="1.0" encoding="utf-8"?>
<sst xmlns="http://schemas.openxmlformats.org/spreadsheetml/2006/main" count="94" uniqueCount="73">
  <si>
    <t>№ п/п</t>
  </si>
  <si>
    <t>Виды услуг</t>
  </si>
  <si>
    <t>1.</t>
  </si>
  <si>
    <t>Содержание общего имущества, в том числе:</t>
  </si>
  <si>
    <t>1.1.</t>
  </si>
  <si>
    <t>1.2.</t>
  </si>
  <si>
    <t>1.3.</t>
  </si>
  <si>
    <t>2.</t>
  </si>
  <si>
    <t>Холодное водоснабжение</t>
  </si>
  <si>
    <t>Водоотведение</t>
  </si>
  <si>
    <t>Центральное отопление</t>
  </si>
  <si>
    <t xml:space="preserve">ОТЧЕТ УПРАВЛЯЮЩЕЙ ОРГАНИЗАЦИИ </t>
  </si>
  <si>
    <t xml:space="preserve">1. Общие сведения о многоквартирном доме </t>
  </si>
  <si>
    <t xml:space="preserve">2. Отчет по затратам на содержание, ремонт </t>
  </si>
  <si>
    <t>общего имущества в многоквартирном доме и коммунальные услуги</t>
  </si>
  <si>
    <t xml:space="preserve">за отчетный период </t>
  </si>
  <si>
    <t xml:space="preserve">                                                                     </t>
  </si>
  <si>
    <t>Техническое обслуживание инженерного оборудования,руб.</t>
  </si>
  <si>
    <t>Техническое обслуживание конструктивных элементов зданий,руб.</t>
  </si>
  <si>
    <t>Содержание электрооборудования,руб.</t>
  </si>
  <si>
    <t>услуги по аварийно-диспетчерскому обслуживанию</t>
  </si>
  <si>
    <t>Техническое обслуживание газовых систем, руб.</t>
  </si>
  <si>
    <t>услуги по начислению , обработки платежей</t>
  </si>
  <si>
    <t>Работы по управлению многоквартирным домом ,руб.</t>
  </si>
  <si>
    <t>Общество с ограниченной ответственностью "Новониколаевское многоотраслевое производственное объединение коммунального хозяйства"</t>
  </si>
  <si>
    <t>Стоимость (работ) услуг,руб./ кв. м общей   площади</t>
  </si>
  <si>
    <t xml:space="preserve">                        Дата ______________</t>
  </si>
  <si>
    <t>Общая площадь многоквартирного дома кв.м</t>
  </si>
  <si>
    <t>в том числе общая площадь квартир, кв. м;</t>
  </si>
  <si>
    <t>в том числе:</t>
  </si>
  <si>
    <t>Коммунальные услуги, всего</t>
  </si>
  <si>
    <t xml:space="preserve">Утвержденный тариф на содержание общего имущества по договору, руб./ кв. м </t>
  </si>
  <si>
    <t>1.4.</t>
  </si>
  <si>
    <t>1.5.</t>
  </si>
  <si>
    <t>1.6.</t>
  </si>
  <si>
    <t>1.7.</t>
  </si>
  <si>
    <t>Списаны материалы по акту выполненных работ всего:</t>
  </si>
  <si>
    <t>Итого по жилищным услугам</t>
  </si>
  <si>
    <t>№</t>
  </si>
  <si>
    <t>п/п</t>
  </si>
  <si>
    <t>Квартиры</t>
  </si>
  <si>
    <t>Сумма долга</t>
  </si>
  <si>
    <t>Принятые меры</t>
  </si>
  <si>
    <t>3. Должники:</t>
  </si>
  <si>
    <t>Задолженность всего по дому за жилищно-коммунальные услуги</t>
  </si>
  <si>
    <t>Прочие услуги, в т.ч.:</t>
  </si>
  <si>
    <t>Уст. ОДС</t>
  </si>
  <si>
    <t>Ком.ресурс электроэнергии</t>
  </si>
  <si>
    <t>2.1.</t>
  </si>
  <si>
    <t>1.8.</t>
  </si>
  <si>
    <t>1.9.</t>
  </si>
  <si>
    <t xml:space="preserve">Электроснабжение </t>
  </si>
  <si>
    <t xml:space="preserve">Директор ООО "Новониколаевское ЖКХ"   ______________________      А.С. Шабанов                                     </t>
  </si>
  <si>
    <r>
      <t>Адрес многоквартирного дома:</t>
    </r>
    <r>
      <rPr>
        <b/>
        <sz val="9"/>
        <rFont val="Arial"/>
        <family val="2"/>
        <charset val="204"/>
      </rPr>
      <t xml:space="preserve"> ул. Народная, 114</t>
    </r>
  </si>
  <si>
    <t xml:space="preserve">Начислено, руб     </t>
  </si>
  <si>
    <t>Поступило средств, руб</t>
  </si>
  <si>
    <t>Начислено, руб</t>
  </si>
  <si>
    <t>Оплачено, руб</t>
  </si>
  <si>
    <t>вывоз тко</t>
  </si>
  <si>
    <t>Выполнены работы, руб</t>
  </si>
  <si>
    <t>Задолженность собственников и нанимателей помещений на 01.01.2022, руб</t>
  </si>
  <si>
    <t>Сальдо на 01.01.2022, руб</t>
  </si>
  <si>
    <t xml:space="preserve">Просроченная задолженность за жилищно-коммунальные услуги на 2023 г. </t>
  </si>
  <si>
    <t xml:space="preserve">ПЕРЕД СОБСТВЕННИКАМИ ПОМЕЩЕНИЙ О ВЫПОЛНЕНИИ ДОГОВОРА УПРАВЛЕНИЯ МНОГОКВАРТИРНЫМ ДОМОМ ЗА 2022 год </t>
  </si>
  <si>
    <t>Остаток средств на 01.01.2022, руб (дата начала отчетного периода)</t>
  </si>
  <si>
    <t>Задолженность собственников и нанимателей помещений на 01.01.2022 руб</t>
  </si>
  <si>
    <t>Остаток средств на 01.01.2023г. руб</t>
  </si>
  <si>
    <t>Сальдо на 01.01.2023, руб</t>
  </si>
  <si>
    <t>Ремонт электричества</t>
  </si>
  <si>
    <t>Ремонт отопления</t>
  </si>
  <si>
    <t>Ремонт кровли</t>
  </si>
  <si>
    <t xml:space="preserve">  претензия, судебный приказ</t>
  </si>
  <si>
    <t xml:space="preserve">   претензия, судебный приказ</t>
  </si>
</sst>
</file>

<file path=xl/styles.xml><?xml version="1.0" encoding="utf-8"?>
<styleSheet xmlns="http://schemas.openxmlformats.org/spreadsheetml/2006/main">
  <numFmts count="1">
    <numFmt numFmtId="164" formatCode="#,##0.00_р_."/>
  </numFmts>
  <fonts count="7">
    <font>
      <sz val="10"/>
      <name val="Arial Cyr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u/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164" fontId="2" fillId="2" borderId="2" xfId="0" applyNumberFormat="1" applyFont="1" applyFill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justify" vertical="top" wrapText="1"/>
    </xf>
    <xf numFmtId="164" fontId="3" fillId="0" borderId="2" xfId="0" applyNumberFormat="1" applyFont="1" applyBorder="1" applyAlignment="1">
      <alignment horizontal="right" vertical="top" wrapText="1"/>
    </xf>
    <xf numFmtId="16" fontId="3" fillId="0" borderId="2" xfId="0" applyNumberFormat="1" applyFont="1" applyBorder="1" applyAlignment="1">
      <alignment horizontal="justify" vertical="top" wrapText="1"/>
    </xf>
    <xf numFmtId="16" fontId="2" fillId="0" borderId="2" xfId="0" applyNumberFormat="1" applyFont="1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vertical="top" wrapText="1"/>
    </xf>
    <xf numFmtId="2" fontId="2" fillId="0" borderId="0" xfId="0" applyNumberFormat="1" applyFont="1" applyBorder="1" applyAlignment="1">
      <alignment horizontal="right" vertical="top" wrapText="1"/>
    </xf>
    <xf numFmtId="164" fontId="3" fillId="2" borderId="2" xfId="0" applyNumberFormat="1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4" fontId="3" fillId="0" borderId="0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4" fontId="2" fillId="0" borderId="0" xfId="0" applyNumberFormat="1" applyFont="1" applyAlignment="1">
      <alignment vertical="top" wrapText="1"/>
    </xf>
    <xf numFmtId="2" fontId="3" fillId="0" borderId="2" xfId="0" applyNumberFormat="1" applyFont="1" applyFill="1" applyBorder="1" applyAlignment="1">
      <alignment vertical="top" wrapText="1"/>
    </xf>
    <xf numFmtId="2" fontId="2" fillId="0" borderId="2" xfId="0" applyNumberFormat="1" applyFont="1" applyBorder="1" applyAlignment="1">
      <alignment vertical="top" wrapText="1"/>
    </xf>
    <xf numFmtId="2" fontId="3" fillId="0" borderId="2" xfId="0" applyNumberFormat="1" applyFont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2" fontId="3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vertical="top" wrapText="1"/>
    </xf>
    <xf numFmtId="164" fontId="2" fillId="3" borderId="2" xfId="0" applyNumberFormat="1" applyFont="1" applyFill="1" applyBorder="1" applyAlignment="1">
      <alignment horizontal="right" vertical="top" wrapText="1"/>
    </xf>
    <xf numFmtId="164" fontId="3" fillId="3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164" fontId="3" fillId="0" borderId="2" xfId="0" applyNumberFormat="1" applyFont="1" applyBorder="1" applyAlignment="1">
      <alignment horizontal="center" vertical="top" wrapText="1"/>
    </xf>
    <xf numFmtId="164" fontId="5" fillId="4" borderId="4" xfId="0" applyNumberFormat="1" applyFont="1" applyFill="1" applyBorder="1" applyAlignment="1">
      <alignment horizontal="center" vertical="top" wrapText="1"/>
    </xf>
    <xf numFmtId="164" fontId="5" fillId="4" borderId="5" xfId="0" applyNumberFormat="1" applyFont="1" applyFill="1" applyBorder="1" applyAlignment="1">
      <alignment horizontal="center" vertical="top" wrapText="1"/>
    </xf>
    <xf numFmtId="164" fontId="5" fillId="4" borderId="2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justify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0"/>
  <sheetViews>
    <sheetView tabSelected="1" view="pageBreakPreview" topLeftCell="A43" zoomScaleSheetLayoutView="100" workbookViewId="0">
      <selection activeCell="F57" sqref="F57:H57"/>
    </sheetView>
  </sheetViews>
  <sheetFormatPr defaultRowHeight="12"/>
  <cols>
    <col min="1" max="1" width="9.140625" style="2"/>
    <col min="2" max="2" width="29.85546875" style="2" customWidth="1"/>
    <col min="3" max="3" width="15.42578125" style="2" hidden="1" customWidth="1"/>
    <col min="4" max="4" width="12.5703125" style="2" customWidth="1"/>
    <col min="5" max="5" width="16" style="2" customWidth="1"/>
    <col min="6" max="6" width="16.85546875" style="2" customWidth="1"/>
    <col min="7" max="7" width="15" style="2" customWidth="1"/>
    <col min="8" max="8" width="14.85546875" style="2" customWidth="1"/>
    <col min="9" max="9" width="17" style="2" customWidth="1"/>
    <col min="10" max="10" width="13.5703125" style="2" customWidth="1"/>
    <col min="11" max="11" width="11.28515625" style="2" customWidth="1"/>
    <col min="12" max="16384" width="9.140625" style="2"/>
  </cols>
  <sheetData>
    <row r="1" spans="1:10">
      <c r="A1" s="48" t="s">
        <v>11</v>
      </c>
      <c r="B1" s="48"/>
      <c r="C1" s="48"/>
      <c r="D1" s="48"/>
      <c r="E1" s="48"/>
      <c r="F1" s="48"/>
      <c r="G1" s="48"/>
      <c r="H1" s="48"/>
    </row>
    <row r="2" spans="1:10">
      <c r="A2" s="48" t="s">
        <v>24</v>
      </c>
      <c r="B2" s="48"/>
      <c r="C2" s="48"/>
      <c r="D2" s="48"/>
      <c r="E2" s="48"/>
      <c r="F2" s="48"/>
      <c r="G2" s="48"/>
      <c r="H2" s="48"/>
    </row>
    <row r="3" spans="1:10" ht="12" customHeight="1">
      <c r="A3" s="48" t="s">
        <v>63</v>
      </c>
      <c r="B3" s="48"/>
      <c r="C3" s="48"/>
      <c r="D3" s="48"/>
      <c r="E3" s="48"/>
      <c r="F3" s="48"/>
      <c r="G3" s="48"/>
      <c r="H3" s="48"/>
    </row>
    <row r="4" spans="1:10">
      <c r="A4" s="1"/>
    </row>
    <row r="5" spans="1:10" s="27" customFormat="1">
      <c r="A5" s="49" t="s">
        <v>12</v>
      </c>
      <c r="B5" s="49"/>
      <c r="C5" s="49"/>
      <c r="D5" s="49"/>
      <c r="E5" s="49"/>
      <c r="F5" s="49"/>
      <c r="G5" s="49"/>
      <c r="H5" s="49"/>
      <c r="I5" s="49"/>
    </row>
    <row r="7" spans="1:10">
      <c r="A7" s="51" t="s">
        <v>53</v>
      </c>
      <c r="B7" s="51"/>
      <c r="C7" s="51"/>
      <c r="D7" s="51"/>
    </row>
    <row r="8" spans="1:10">
      <c r="A8" s="52" t="s">
        <v>27</v>
      </c>
      <c r="B8" s="52"/>
      <c r="C8" s="28"/>
      <c r="D8" s="38">
        <v>877.7</v>
      </c>
    </row>
    <row r="9" spans="1:10">
      <c r="A9" s="52" t="s">
        <v>28</v>
      </c>
      <c r="B9" s="52"/>
      <c r="C9" s="29"/>
      <c r="D9" s="30">
        <v>579.4</v>
      </c>
    </row>
    <row r="11" spans="1:10" ht="25.5" customHeight="1">
      <c r="A11" s="50" t="s">
        <v>31</v>
      </c>
      <c r="B11" s="50"/>
      <c r="D11" s="3">
        <f>8.18+1.59</f>
        <v>9.77</v>
      </c>
    </row>
    <row r="12" spans="1:10" s="27" customFormat="1">
      <c r="A12" s="49" t="s">
        <v>13</v>
      </c>
      <c r="B12" s="49"/>
      <c r="C12" s="49"/>
      <c r="D12" s="49"/>
      <c r="E12" s="49"/>
      <c r="F12" s="49"/>
      <c r="G12" s="49"/>
      <c r="H12" s="49"/>
      <c r="I12" s="49"/>
    </row>
    <row r="13" spans="1:10" s="27" customFormat="1">
      <c r="A13" s="49" t="s">
        <v>14</v>
      </c>
      <c r="B13" s="49"/>
      <c r="C13" s="49"/>
      <c r="D13" s="49"/>
      <c r="E13" s="49"/>
      <c r="F13" s="49"/>
      <c r="G13" s="49"/>
      <c r="H13" s="49"/>
      <c r="I13" s="49"/>
    </row>
    <row r="14" spans="1:10" s="27" customFormat="1">
      <c r="A14" s="49" t="s">
        <v>15</v>
      </c>
      <c r="B14" s="49"/>
      <c r="C14" s="49"/>
      <c r="D14" s="49"/>
      <c r="E14" s="49"/>
      <c r="F14" s="49"/>
      <c r="G14" s="49"/>
      <c r="H14" s="49"/>
      <c r="I14" s="49"/>
    </row>
    <row r="15" spans="1:10" s="43" customFormat="1" ht="60.75" customHeight="1">
      <c r="A15" s="42" t="s">
        <v>0</v>
      </c>
      <c r="B15" s="42" t="s">
        <v>1</v>
      </c>
      <c r="C15" s="42" t="s">
        <v>25</v>
      </c>
      <c r="D15" s="42" t="s">
        <v>64</v>
      </c>
      <c r="E15" s="42" t="s">
        <v>65</v>
      </c>
      <c r="F15" s="42" t="s">
        <v>54</v>
      </c>
      <c r="G15" s="42" t="s">
        <v>55</v>
      </c>
      <c r="H15" s="42" t="s">
        <v>59</v>
      </c>
      <c r="I15" s="42" t="s">
        <v>66</v>
      </c>
      <c r="J15" s="42" t="s">
        <v>60</v>
      </c>
    </row>
    <row r="16" spans="1:10">
      <c r="A16" s="4">
        <v>1</v>
      </c>
      <c r="B16" s="4">
        <v>2</v>
      </c>
      <c r="C16" s="4">
        <v>3</v>
      </c>
      <c r="D16" s="4">
        <v>4</v>
      </c>
      <c r="F16" s="4">
        <v>5</v>
      </c>
      <c r="G16" s="4">
        <v>6</v>
      </c>
      <c r="H16" s="4">
        <v>7</v>
      </c>
      <c r="I16" s="4">
        <v>8</v>
      </c>
      <c r="J16" s="4">
        <v>9</v>
      </c>
    </row>
    <row r="17" spans="1:12" s="27" customFormat="1" ht="22.5" customHeight="1">
      <c r="A17" s="5" t="s">
        <v>2</v>
      </c>
      <c r="B17" s="5" t="s">
        <v>3</v>
      </c>
      <c r="C17" s="5">
        <f>SUM(C18:C24)</f>
        <v>9.77</v>
      </c>
      <c r="D17" s="6">
        <v>-71103.070000000007</v>
      </c>
      <c r="E17" s="31">
        <f>59336.7+11189.14+577.23</f>
        <v>71103.069999999992</v>
      </c>
      <c r="F17" s="6">
        <f>56874+11054.88+763.8</f>
        <v>68692.680000000008</v>
      </c>
      <c r="G17" s="6">
        <f>55022.32+10694.7+753.08-2454.16-477.01-312.27</f>
        <v>63226.66</v>
      </c>
      <c r="H17" s="7">
        <f>SUM(H18:H24)</f>
        <v>68692.680000000022</v>
      </c>
      <c r="I17" s="7">
        <f>D17+G17-H17</f>
        <v>-76569.090000000026</v>
      </c>
      <c r="J17" s="6">
        <f>E17+F17-G17</f>
        <v>76569.09</v>
      </c>
      <c r="K17" s="39">
        <f>63642.54+12026.33+900.22</f>
        <v>76569.09</v>
      </c>
      <c r="L17" s="32"/>
    </row>
    <row r="18" spans="1:12" ht="24">
      <c r="A18" s="8" t="s">
        <v>4</v>
      </c>
      <c r="B18" s="33" t="s">
        <v>23</v>
      </c>
      <c r="C18" s="8">
        <v>1.59</v>
      </c>
      <c r="D18" s="9"/>
      <c r="E18" s="13"/>
      <c r="F18" s="9"/>
      <c r="G18" s="9"/>
      <c r="H18" s="9">
        <f>C18*$F$17/$D$11</f>
        <v>11179.259078812694</v>
      </c>
      <c r="I18" s="9"/>
      <c r="J18" s="9">
        <f t="shared" ref="J18:J26" si="0">E18+F18-G18</f>
        <v>0</v>
      </c>
    </row>
    <row r="19" spans="1:12" ht="23.25" customHeight="1">
      <c r="A19" s="8" t="s">
        <v>5</v>
      </c>
      <c r="B19" s="33" t="s">
        <v>17</v>
      </c>
      <c r="C19" s="8">
        <v>1</v>
      </c>
      <c r="D19" s="9"/>
      <c r="E19" s="13"/>
      <c r="F19" s="9"/>
      <c r="G19" s="9"/>
      <c r="H19" s="9">
        <f t="shared" ref="H19:H24" si="1">C19*$F$17/$D$11</f>
        <v>7030.9805527123863</v>
      </c>
      <c r="I19" s="9"/>
      <c r="J19" s="9">
        <f t="shared" si="0"/>
        <v>0</v>
      </c>
    </row>
    <row r="20" spans="1:12" ht="36">
      <c r="A20" s="8" t="s">
        <v>6</v>
      </c>
      <c r="B20" s="33" t="s">
        <v>18</v>
      </c>
      <c r="C20" s="8"/>
      <c r="D20" s="9"/>
      <c r="E20" s="13"/>
      <c r="F20" s="9"/>
      <c r="G20" s="9"/>
      <c r="H20" s="9">
        <f t="shared" si="1"/>
        <v>0</v>
      </c>
      <c r="I20" s="9"/>
      <c r="J20" s="9">
        <f t="shared" si="0"/>
        <v>0</v>
      </c>
    </row>
    <row r="21" spans="1:12" ht="24">
      <c r="A21" s="10" t="s">
        <v>32</v>
      </c>
      <c r="B21" s="33" t="s">
        <v>19</v>
      </c>
      <c r="C21" s="8">
        <v>1.46</v>
      </c>
      <c r="D21" s="9"/>
      <c r="E21" s="13"/>
      <c r="F21" s="9"/>
      <c r="G21" s="9"/>
      <c r="H21" s="9">
        <f t="shared" si="1"/>
        <v>10265.231606960084</v>
      </c>
      <c r="I21" s="9"/>
      <c r="J21" s="9">
        <f t="shared" si="0"/>
        <v>0</v>
      </c>
    </row>
    <row r="22" spans="1:12" ht="24">
      <c r="A22" s="8" t="s">
        <v>33</v>
      </c>
      <c r="B22" s="33" t="s">
        <v>20</v>
      </c>
      <c r="C22" s="8">
        <v>2.8</v>
      </c>
      <c r="D22" s="9"/>
      <c r="E22" s="13"/>
      <c r="F22" s="9"/>
      <c r="G22" s="9"/>
      <c r="H22" s="9">
        <f t="shared" si="1"/>
        <v>19686.745547594681</v>
      </c>
      <c r="I22" s="9"/>
      <c r="J22" s="9">
        <f t="shared" si="0"/>
        <v>0</v>
      </c>
    </row>
    <row r="23" spans="1:12" ht="24">
      <c r="A23" s="8" t="s">
        <v>34</v>
      </c>
      <c r="B23" s="33" t="s">
        <v>21</v>
      </c>
      <c r="C23" s="8">
        <v>0.42</v>
      </c>
      <c r="D23" s="9"/>
      <c r="E23" s="13"/>
      <c r="F23" s="9"/>
      <c r="G23" s="9"/>
      <c r="H23" s="9">
        <f t="shared" si="1"/>
        <v>2953.0118321392019</v>
      </c>
      <c r="I23" s="9"/>
      <c r="J23" s="9">
        <f t="shared" si="0"/>
        <v>0</v>
      </c>
    </row>
    <row r="24" spans="1:12" ht="24">
      <c r="A24" s="8" t="s">
        <v>35</v>
      </c>
      <c r="B24" s="33" t="s">
        <v>22</v>
      </c>
      <c r="C24" s="8">
        <v>2.5</v>
      </c>
      <c r="D24" s="9"/>
      <c r="E24" s="13"/>
      <c r="F24" s="9"/>
      <c r="G24" s="9"/>
      <c r="H24" s="9">
        <f t="shared" si="1"/>
        <v>17577.451381780964</v>
      </c>
      <c r="I24" s="9"/>
      <c r="J24" s="9">
        <f t="shared" si="0"/>
        <v>0</v>
      </c>
    </row>
    <row r="25" spans="1:12" s="27" customFormat="1" ht="24">
      <c r="A25" s="11" t="s">
        <v>49</v>
      </c>
      <c r="B25" s="12" t="s">
        <v>36</v>
      </c>
      <c r="C25" s="5"/>
      <c r="D25" s="7">
        <v>-7589.78</v>
      </c>
      <c r="E25" s="31">
        <v>7589.78</v>
      </c>
      <c r="F25" s="6">
        <v>5903.19</v>
      </c>
      <c r="G25" s="6">
        <f>6190.71-680.34</f>
        <v>5510.37</v>
      </c>
      <c r="H25" s="40">
        <f>SUM(H26:H27)</f>
        <v>2412</v>
      </c>
      <c r="I25" s="7">
        <f>D25+G25-H25</f>
        <v>-4491.41</v>
      </c>
      <c r="J25" s="7">
        <f>E25+F25-G25</f>
        <v>7982.5999999999995</v>
      </c>
    </row>
    <row r="26" spans="1:12" ht="12.75" customHeight="1">
      <c r="A26" s="8"/>
      <c r="B26" s="13" t="s">
        <v>68</v>
      </c>
      <c r="C26" s="8"/>
      <c r="D26" s="9"/>
      <c r="E26" s="26"/>
      <c r="F26" s="17"/>
      <c r="G26" s="17"/>
      <c r="H26" s="41">
        <v>300</v>
      </c>
      <c r="I26" s="9"/>
      <c r="J26" s="9">
        <f t="shared" si="0"/>
        <v>0</v>
      </c>
    </row>
    <row r="27" spans="1:12">
      <c r="A27" s="8"/>
      <c r="B27" s="13" t="s">
        <v>69</v>
      </c>
      <c r="C27" s="8"/>
      <c r="D27" s="9"/>
      <c r="E27" s="26"/>
      <c r="F27" s="17"/>
      <c r="G27" s="17"/>
      <c r="H27" s="41">
        <v>2112</v>
      </c>
      <c r="I27" s="9"/>
      <c r="J27" s="9">
        <f>E27+F27-G27</f>
        <v>0</v>
      </c>
    </row>
    <row r="28" spans="1:12" ht="12.75" customHeight="1">
      <c r="A28" s="8"/>
      <c r="B28" s="13" t="s">
        <v>70</v>
      </c>
      <c r="C28" s="8"/>
      <c r="D28" s="9"/>
      <c r="E28" s="26"/>
      <c r="F28" s="17"/>
      <c r="G28" s="17"/>
      <c r="H28" s="41">
        <v>3840</v>
      </c>
      <c r="I28" s="9"/>
      <c r="J28" s="9"/>
    </row>
    <row r="29" spans="1:12" s="27" customFormat="1" ht="12.75" customHeight="1">
      <c r="A29" s="5" t="s">
        <v>50</v>
      </c>
      <c r="B29" s="12" t="s">
        <v>47</v>
      </c>
      <c r="C29" s="5"/>
      <c r="D29" s="7">
        <v>-13501.18</v>
      </c>
      <c r="E29" s="31">
        <v>13501.18</v>
      </c>
      <c r="F29" s="6">
        <v>15247.11</v>
      </c>
      <c r="G29" s="6">
        <f>15086.98-693.17</f>
        <v>14393.81</v>
      </c>
      <c r="H29" s="40">
        <f>F29</f>
        <v>15247.11</v>
      </c>
      <c r="I29" s="7">
        <f>D29-F29+G29</f>
        <v>-14354.480000000001</v>
      </c>
      <c r="J29" s="7">
        <f>E29+F29-G29</f>
        <v>14354.480000000001</v>
      </c>
    </row>
    <row r="30" spans="1:12" ht="12.75" customHeight="1">
      <c r="A30" s="8"/>
      <c r="B30" s="13"/>
      <c r="C30" s="8"/>
      <c r="D30" s="9"/>
      <c r="E30" s="26"/>
      <c r="F30" s="9"/>
      <c r="G30" s="9"/>
      <c r="H30" s="41"/>
      <c r="I30" s="9"/>
      <c r="J30" s="9">
        <f>E30+F30-G30</f>
        <v>0</v>
      </c>
    </row>
    <row r="31" spans="1:12" s="27" customFormat="1" ht="12.75" customHeight="1">
      <c r="A31" s="5"/>
      <c r="B31" s="12" t="s">
        <v>37</v>
      </c>
      <c r="C31" s="5"/>
      <c r="D31" s="7">
        <f t="shared" ref="D31:J31" si="2">D17+D25+D29</f>
        <v>-92194.03</v>
      </c>
      <c r="E31" s="7">
        <f t="shared" si="2"/>
        <v>92194.03</v>
      </c>
      <c r="F31" s="7">
        <f t="shared" si="2"/>
        <v>89842.98000000001</v>
      </c>
      <c r="G31" s="7">
        <f t="shared" si="2"/>
        <v>83130.84</v>
      </c>
      <c r="H31" s="7">
        <f t="shared" si="2"/>
        <v>86351.790000000023</v>
      </c>
      <c r="I31" s="7">
        <f t="shared" si="2"/>
        <v>-95414.980000000025</v>
      </c>
      <c r="J31" s="7">
        <f t="shared" si="2"/>
        <v>98906.17</v>
      </c>
    </row>
    <row r="32" spans="1:12" s="27" customFormat="1">
      <c r="A32" s="14"/>
      <c r="B32" s="15"/>
      <c r="C32" s="14"/>
      <c r="D32" s="16"/>
      <c r="E32" s="16"/>
      <c r="F32" s="16"/>
      <c r="G32" s="16"/>
      <c r="H32" s="16"/>
      <c r="I32" s="16"/>
    </row>
    <row r="33" spans="1:9" ht="39" customHeight="1">
      <c r="A33" s="42" t="s">
        <v>0</v>
      </c>
      <c r="B33" s="42" t="s">
        <v>1</v>
      </c>
      <c r="C33" s="42" t="s">
        <v>25</v>
      </c>
      <c r="D33" s="42" t="s">
        <v>61</v>
      </c>
      <c r="E33" s="42" t="s">
        <v>56</v>
      </c>
      <c r="F33" s="42" t="s">
        <v>57</v>
      </c>
      <c r="G33" s="42" t="s">
        <v>67</v>
      </c>
    </row>
    <row r="34" spans="1:9" ht="12.75" customHeight="1">
      <c r="A34" s="4">
        <v>1</v>
      </c>
      <c r="B34" s="4">
        <v>2</v>
      </c>
      <c r="C34" s="4">
        <v>3</v>
      </c>
      <c r="D34" s="4">
        <v>3</v>
      </c>
      <c r="E34" s="4">
        <v>4</v>
      </c>
      <c r="F34" s="4">
        <v>5</v>
      </c>
      <c r="G34" s="4">
        <v>6</v>
      </c>
    </row>
    <row r="35" spans="1:9" s="27" customFormat="1" ht="12.75" customHeight="1">
      <c r="A35" s="5" t="s">
        <v>7</v>
      </c>
      <c r="B35" s="34" t="s">
        <v>45</v>
      </c>
      <c r="C35" s="5"/>
      <c r="D35" s="7">
        <f>SUM(D36:D36)</f>
        <v>1430.65</v>
      </c>
      <c r="E35" s="7">
        <f>SUM(E36:E36)</f>
        <v>0</v>
      </c>
      <c r="F35" s="7">
        <f>SUM(F36:F36)</f>
        <v>87.550000000000011</v>
      </c>
      <c r="G35" s="7">
        <f>SUM(G36:G36)</f>
        <v>1343.1000000000001</v>
      </c>
    </row>
    <row r="36" spans="1:9" s="27" customFormat="1" ht="12.75" customHeight="1">
      <c r="A36" s="10" t="s">
        <v>48</v>
      </c>
      <c r="B36" s="35" t="s">
        <v>46</v>
      </c>
      <c r="C36" s="5"/>
      <c r="D36" s="17">
        <v>1430.65</v>
      </c>
      <c r="E36" s="17"/>
      <c r="F36" s="17">
        <f>53.38+34.17</f>
        <v>87.550000000000011</v>
      </c>
      <c r="G36" s="9">
        <f>D36+E36-F36</f>
        <v>1343.1000000000001</v>
      </c>
    </row>
    <row r="37" spans="1:9">
      <c r="A37" s="18"/>
      <c r="B37" s="19"/>
      <c r="C37" s="18"/>
      <c r="D37" s="19"/>
      <c r="E37" s="19"/>
      <c r="F37" s="19"/>
      <c r="G37" s="20"/>
    </row>
    <row r="38" spans="1:9">
      <c r="A38" s="18"/>
      <c r="B38" s="18"/>
      <c r="C38" s="18"/>
      <c r="D38" s="21"/>
      <c r="E38" s="21"/>
      <c r="F38" s="21"/>
      <c r="I38" s="21"/>
    </row>
    <row r="39" spans="1:9" ht="39" customHeight="1">
      <c r="A39" s="42" t="s">
        <v>0</v>
      </c>
      <c r="B39" s="42" t="s">
        <v>1</v>
      </c>
      <c r="C39" s="42" t="s">
        <v>25</v>
      </c>
      <c r="D39" s="42" t="s">
        <v>61</v>
      </c>
      <c r="E39" s="42" t="s">
        <v>56</v>
      </c>
      <c r="F39" s="42" t="s">
        <v>57</v>
      </c>
      <c r="G39" s="42" t="s">
        <v>67</v>
      </c>
    </row>
    <row r="40" spans="1:9" s="27" customFormat="1" ht="12.75" customHeight="1">
      <c r="A40" s="5">
        <v>3</v>
      </c>
      <c r="B40" s="5" t="s">
        <v>30</v>
      </c>
      <c r="C40" s="5"/>
      <c r="D40" s="22">
        <f>SUM(D42:D46)</f>
        <v>376542.92999999993</v>
      </c>
      <c r="E40" s="22">
        <f>SUM(E42:E46)</f>
        <v>-3530.8</v>
      </c>
      <c r="F40" s="22">
        <f>SUM(F42:F46)</f>
        <v>19755.16</v>
      </c>
      <c r="G40" s="22">
        <f>SUM(G42:G46)</f>
        <v>353256.96999999991</v>
      </c>
    </row>
    <row r="41" spans="1:9" ht="12.75" customHeight="1">
      <c r="A41" s="8"/>
      <c r="B41" s="8" t="s">
        <v>29</v>
      </c>
      <c r="C41" s="8"/>
      <c r="D41" s="23"/>
      <c r="E41" s="23"/>
      <c r="F41" s="23"/>
      <c r="G41" s="23"/>
    </row>
    <row r="42" spans="1:9" ht="12.75" customHeight="1">
      <c r="A42" s="8" t="s">
        <v>2</v>
      </c>
      <c r="B42" s="8" t="s">
        <v>51</v>
      </c>
      <c r="C42" s="8"/>
      <c r="D42" s="17">
        <v>37192.47</v>
      </c>
      <c r="E42" s="17"/>
      <c r="F42" s="17">
        <f>670.65+322.2</f>
        <v>992.84999999999991</v>
      </c>
      <c r="G42" s="9">
        <f>D42+E42-F42</f>
        <v>36199.620000000003</v>
      </c>
    </row>
    <row r="43" spans="1:9" ht="12.75" customHeight="1">
      <c r="A43" s="8" t="s">
        <v>7</v>
      </c>
      <c r="B43" s="8" t="s">
        <v>8</v>
      </c>
      <c r="C43" s="8"/>
      <c r="D43" s="17">
        <v>27036.280000000006</v>
      </c>
      <c r="E43" s="17"/>
      <c r="F43" s="17">
        <f>215.17+1538.23</f>
        <v>1753.4</v>
      </c>
      <c r="G43" s="9">
        <f>D43+E43-F43</f>
        <v>25282.880000000005</v>
      </c>
    </row>
    <row r="44" spans="1:9" ht="12.75" customHeight="1">
      <c r="A44" s="8">
        <v>3</v>
      </c>
      <c r="B44" s="8" t="s">
        <v>9</v>
      </c>
      <c r="C44" s="8"/>
      <c r="D44" s="17">
        <v>3131.75</v>
      </c>
      <c r="E44" s="17"/>
      <c r="F44" s="17">
        <f>7.14</f>
        <v>7.14</v>
      </c>
      <c r="G44" s="9">
        <f>D44+E44-F44</f>
        <v>3124.61</v>
      </c>
    </row>
    <row r="45" spans="1:9" ht="12.75" customHeight="1">
      <c r="A45" s="8">
        <v>4</v>
      </c>
      <c r="B45" s="8" t="s">
        <v>10</v>
      </c>
      <c r="C45" s="8"/>
      <c r="D45" s="17">
        <v>280132.96999999991</v>
      </c>
      <c r="E45" s="17"/>
      <c r="F45" s="17">
        <f>10896.68+4430.48</f>
        <v>15327.16</v>
      </c>
      <c r="G45" s="9">
        <f>D45+E45-F45</f>
        <v>264805.80999999994</v>
      </c>
    </row>
    <row r="46" spans="1:9" ht="12.75" customHeight="1">
      <c r="A46" s="8">
        <v>5</v>
      </c>
      <c r="B46" s="8" t="s">
        <v>58</v>
      </c>
      <c r="C46" s="8"/>
      <c r="D46" s="17">
        <v>29049.459999999992</v>
      </c>
      <c r="E46" s="17">
        <v>-3530.8</v>
      </c>
      <c r="F46" s="17">
        <f>3389.88-1715.27</f>
        <v>1674.6100000000001</v>
      </c>
      <c r="G46" s="9">
        <f>D46+E46-F46</f>
        <v>23844.049999999992</v>
      </c>
    </row>
    <row r="47" spans="1:9">
      <c r="A47" s="18"/>
      <c r="B47" s="18"/>
      <c r="C47" s="18"/>
      <c r="D47" s="24"/>
      <c r="E47" s="24"/>
      <c r="F47" s="24"/>
      <c r="G47" s="24"/>
    </row>
    <row r="48" spans="1:9">
      <c r="A48" s="59" t="s">
        <v>44</v>
      </c>
      <c r="B48" s="59"/>
      <c r="C48" s="59"/>
      <c r="D48" s="59"/>
      <c r="E48" s="59"/>
      <c r="F48" s="36">
        <v>453506.24</v>
      </c>
      <c r="G48" s="37">
        <f>F48-J31-G35-G40</f>
        <v>0</v>
      </c>
    </row>
    <row r="49" spans="1:8" s="27" customFormat="1">
      <c r="A49" s="48" t="s">
        <v>43</v>
      </c>
      <c r="B49" s="48"/>
      <c r="C49" s="48"/>
      <c r="D49" s="48"/>
      <c r="E49" s="48"/>
      <c r="F49" s="48"/>
    </row>
    <row r="50" spans="1:8">
      <c r="A50" s="1"/>
    </row>
    <row r="51" spans="1:8" ht="12.75" customHeight="1">
      <c r="A51" s="25" t="s">
        <v>38</v>
      </c>
      <c r="B51" s="25" t="s">
        <v>38</v>
      </c>
      <c r="C51" s="47"/>
      <c r="D51" s="47" t="s">
        <v>41</v>
      </c>
      <c r="E51" s="47"/>
      <c r="F51" s="47" t="s">
        <v>42</v>
      </c>
      <c r="G51" s="47"/>
      <c r="H51" s="47"/>
    </row>
    <row r="52" spans="1:8" ht="12.75" customHeight="1">
      <c r="A52" s="25" t="s">
        <v>39</v>
      </c>
      <c r="B52" s="25" t="s">
        <v>40</v>
      </c>
      <c r="C52" s="47"/>
      <c r="D52" s="47"/>
      <c r="E52" s="47"/>
      <c r="F52" s="47"/>
      <c r="G52" s="47"/>
      <c r="H52" s="47"/>
    </row>
    <row r="53" spans="1:8" ht="12.75" customHeight="1">
      <c r="A53" s="8">
        <v>1</v>
      </c>
      <c r="B53" s="44">
        <v>10</v>
      </c>
      <c r="C53" s="45"/>
      <c r="D53" s="56">
        <v>22416.26</v>
      </c>
      <c r="E53" s="56"/>
      <c r="F53" s="46" t="s">
        <v>71</v>
      </c>
      <c r="G53" s="46"/>
      <c r="H53" s="46"/>
    </row>
    <row r="54" spans="1:8" ht="12.75" customHeight="1">
      <c r="A54" s="8">
        <v>2</v>
      </c>
      <c r="B54" s="44">
        <v>15</v>
      </c>
      <c r="C54" s="45"/>
      <c r="D54" s="56">
        <v>40339.96</v>
      </c>
      <c r="E54" s="56"/>
      <c r="F54" s="46" t="s">
        <v>71</v>
      </c>
      <c r="G54" s="46"/>
      <c r="H54" s="46"/>
    </row>
    <row r="55" spans="1:8" ht="12.75" customHeight="1">
      <c r="A55" s="8">
        <v>3</v>
      </c>
      <c r="B55" s="44">
        <v>18</v>
      </c>
      <c r="C55" s="45"/>
      <c r="D55" s="56">
        <v>21898.63</v>
      </c>
      <c r="E55" s="56"/>
      <c r="F55" s="46" t="s">
        <v>71</v>
      </c>
      <c r="G55" s="46"/>
      <c r="H55" s="46"/>
    </row>
    <row r="56" spans="1:8" ht="12.75" customHeight="1">
      <c r="A56" s="8">
        <v>4</v>
      </c>
      <c r="B56" s="44">
        <v>2</v>
      </c>
      <c r="C56" s="45"/>
      <c r="D56" s="56">
        <v>68131.12</v>
      </c>
      <c r="E56" s="56"/>
      <c r="F56" s="46" t="s">
        <v>71</v>
      </c>
      <c r="G56" s="46"/>
      <c r="H56" s="46"/>
    </row>
    <row r="57" spans="1:8" ht="12.75" customHeight="1">
      <c r="A57" s="8">
        <v>5</v>
      </c>
      <c r="B57" s="44">
        <v>21</v>
      </c>
      <c r="C57" s="45"/>
      <c r="D57" s="54">
        <v>68162.87</v>
      </c>
      <c r="E57" s="55"/>
      <c r="F57" s="46" t="s">
        <v>72</v>
      </c>
      <c r="G57" s="46"/>
      <c r="H57" s="46"/>
    </row>
    <row r="58" spans="1:8" ht="12.75" customHeight="1">
      <c r="A58" s="8">
        <v>6</v>
      </c>
      <c r="B58" s="44">
        <v>22</v>
      </c>
      <c r="C58" s="45"/>
      <c r="D58" s="54">
        <v>6949.64</v>
      </c>
      <c r="E58" s="55"/>
      <c r="F58" s="46" t="s">
        <v>71</v>
      </c>
      <c r="G58" s="46"/>
      <c r="H58" s="46"/>
    </row>
    <row r="59" spans="1:8" ht="12.75" customHeight="1">
      <c r="A59" s="8">
        <v>7</v>
      </c>
      <c r="B59" s="44">
        <v>27</v>
      </c>
      <c r="C59" s="45"/>
      <c r="D59" s="54">
        <v>64485.599999999999</v>
      </c>
      <c r="E59" s="55"/>
      <c r="F59" s="46" t="s">
        <v>71</v>
      </c>
      <c r="G59" s="46"/>
      <c r="H59" s="46"/>
    </row>
    <row r="60" spans="1:8" ht="12.75" customHeight="1">
      <c r="A60" s="8">
        <v>8</v>
      </c>
      <c r="B60" s="44">
        <v>5</v>
      </c>
      <c r="C60" s="45"/>
      <c r="D60" s="54">
        <v>41509.019999999997</v>
      </c>
      <c r="E60" s="55"/>
      <c r="F60" s="46" t="s">
        <v>71</v>
      </c>
      <c r="G60" s="46"/>
      <c r="H60" s="46"/>
    </row>
    <row r="61" spans="1:8" ht="12.75" customHeight="1">
      <c r="A61" s="8">
        <v>9</v>
      </c>
      <c r="B61" s="44">
        <v>6</v>
      </c>
      <c r="C61" s="45"/>
      <c r="D61" s="54">
        <v>101751.98</v>
      </c>
      <c r="E61" s="55"/>
      <c r="F61" s="46" t="s">
        <v>71</v>
      </c>
      <c r="G61" s="46"/>
      <c r="H61" s="46"/>
    </row>
    <row r="62" spans="1:8" ht="12.75" customHeight="1">
      <c r="A62" s="8"/>
      <c r="B62" s="44">
        <v>8</v>
      </c>
      <c r="C62" s="45"/>
      <c r="D62" s="54">
        <v>17379.21</v>
      </c>
      <c r="E62" s="55"/>
      <c r="F62" s="46" t="s">
        <v>71</v>
      </c>
      <c r="G62" s="46"/>
      <c r="H62" s="46"/>
    </row>
    <row r="63" spans="1:8" ht="26.25" customHeight="1">
      <c r="A63" s="60" t="s">
        <v>62</v>
      </c>
      <c r="B63" s="61"/>
      <c r="C63" s="13"/>
      <c r="D63" s="53">
        <f>SUM(D53:D62)</f>
        <v>453024.29000000004</v>
      </c>
      <c r="E63" s="53"/>
      <c r="F63" s="62"/>
      <c r="G63" s="62"/>
      <c r="H63" s="62"/>
    </row>
    <row r="64" spans="1:8" s="27" customFormat="1" ht="12.75" customHeight="1">
      <c r="A64" s="2"/>
    </row>
    <row r="65" spans="1:6" s="27" customFormat="1">
      <c r="A65" s="58" t="s">
        <v>52</v>
      </c>
      <c r="B65" s="58"/>
      <c r="C65" s="58"/>
      <c r="D65" s="58"/>
      <c r="E65" s="58"/>
      <c r="F65" s="58"/>
    </row>
    <row r="66" spans="1:6" s="27" customFormat="1">
      <c r="A66" s="57" t="s">
        <v>16</v>
      </c>
      <c r="B66" s="57"/>
      <c r="C66" s="57"/>
      <c r="D66" s="57"/>
    </row>
    <row r="67" spans="1:6">
      <c r="A67" s="57" t="s">
        <v>26</v>
      </c>
      <c r="B67" s="57"/>
      <c r="C67" s="57"/>
      <c r="D67" s="57"/>
    </row>
    <row r="69" spans="1:6">
      <c r="A69" s="1"/>
    </row>
    <row r="70" spans="1:6">
      <c r="A70" s="1"/>
    </row>
  </sheetData>
  <mergeCells count="42">
    <mergeCell ref="A67:D67"/>
    <mergeCell ref="A65:F65"/>
    <mergeCell ref="A13:I13"/>
    <mergeCell ref="A14:I14"/>
    <mergeCell ref="A48:E48"/>
    <mergeCell ref="A49:F49"/>
    <mergeCell ref="A63:B63"/>
    <mergeCell ref="D53:E53"/>
    <mergeCell ref="D54:E54"/>
    <mergeCell ref="D55:E55"/>
    <mergeCell ref="A66:D66"/>
    <mergeCell ref="C51:C52"/>
    <mergeCell ref="F63:H63"/>
    <mergeCell ref="F61:H61"/>
    <mergeCell ref="F62:H62"/>
    <mergeCell ref="F60:H60"/>
    <mergeCell ref="D51:E52"/>
    <mergeCell ref="D63:E63"/>
    <mergeCell ref="D58:E58"/>
    <mergeCell ref="D56:E56"/>
    <mergeCell ref="D57:E57"/>
    <mergeCell ref="D59:E59"/>
    <mergeCell ref="D60:E60"/>
    <mergeCell ref="D61:E61"/>
    <mergeCell ref="D62:E62"/>
    <mergeCell ref="A1:H1"/>
    <mergeCell ref="A2:H2"/>
    <mergeCell ref="A12:I12"/>
    <mergeCell ref="A3:H3"/>
    <mergeCell ref="A11:B11"/>
    <mergeCell ref="A5:I5"/>
    <mergeCell ref="A7:D7"/>
    <mergeCell ref="A8:B8"/>
    <mergeCell ref="A9:B9"/>
    <mergeCell ref="F59:H59"/>
    <mergeCell ref="F58:H58"/>
    <mergeCell ref="F56:H56"/>
    <mergeCell ref="F55:H55"/>
    <mergeCell ref="F51:H52"/>
    <mergeCell ref="F54:H54"/>
    <mergeCell ref="F57:H57"/>
    <mergeCell ref="F53:H53"/>
  </mergeCells>
  <phoneticPr fontId="1" type="noConversion"/>
  <pageMargins left="0.64" right="0.15748031496062992" top="0.27559055118110237" bottom="0.35433070866141736" header="0.23622047244094491" footer="0.19685039370078741"/>
  <pageSetup paperSize="9" scale="74" fitToHeight="2" orientation="landscape" verticalDpi="0" r:id="rId1"/>
  <headerFooter alignWithMargins="0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ООО "Новониколаевский Водоканал"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Малинина Наталия Алексеевна</dc:creator>
  <cp:lastModifiedBy>Админ</cp:lastModifiedBy>
  <cp:lastPrinted>2020-03-13T07:56:27Z</cp:lastPrinted>
  <dcterms:created xsi:type="dcterms:W3CDTF">2018-01-25T10:54:16Z</dcterms:created>
  <dcterms:modified xsi:type="dcterms:W3CDTF">2023-03-23T05:43:16Z</dcterms:modified>
</cp:coreProperties>
</file>